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915" activeTab="4"/>
  </bookViews>
  <sheets>
    <sheet name="п. 9" sheetId="1" r:id="rId1"/>
    <sheet name="п.15 (в)" sheetId="2" r:id="rId2"/>
    <sheet name="п.15(г)" sheetId="3" r:id="rId3"/>
    <sheet name="п.15 (д)" sheetId="4" r:id="rId4"/>
    <sheet name="п.15(б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'п. 9'!$A$1:$F$24</definedName>
  </definedNames>
  <calcPr fullCalcOnLoad="1"/>
</workbook>
</file>

<file path=xl/sharedStrings.xml><?xml version="1.0" encoding="utf-8"?>
<sst xmlns="http://schemas.openxmlformats.org/spreadsheetml/2006/main" count="89" uniqueCount="70">
  <si>
    <t>Показатели</t>
  </si>
  <si>
    <t xml:space="preserve">Факт </t>
  </si>
  <si>
    <t>Учтено при тарифообразовании</t>
  </si>
  <si>
    <t>тыс.кВт*ч</t>
  </si>
  <si>
    <t xml:space="preserve"> хозяйственные  нужды </t>
  </si>
  <si>
    <t> тыс.руб.</t>
  </si>
  <si>
    <t xml:space="preserve"> Топливо на технологические цели </t>
  </si>
  <si>
    <t>тыс.руб.</t>
  </si>
  <si>
    <t>ед.изм.</t>
  </si>
  <si>
    <t xml:space="preserve"> собственные нужды </t>
  </si>
  <si>
    <t xml:space="preserve">Себестоимость, в т.ч. </t>
  </si>
  <si>
    <t xml:space="preserve">Выработка   электроэнергии </t>
  </si>
  <si>
    <t xml:space="preserve">Отпуск  услуг  в сеть всего </t>
  </si>
  <si>
    <t>Валовая прибыль (убыток)</t>
  </si>
  <si>
    <t>Чистая прибыль (убыток)</t>
  </si>
  <si>
    <t>Учтено при тарифообразовании на 2013 год</t>
  </si>
  <si>
    <t>2012 год</t>
  </si>
  <si>
    <t xml:space="preserve">  № 
п/п</t>
  </si>
  <si>
    <t xml:space="preserve">Необходимая валовая выручка (Выручка) </t>
  </si>
  <si>
    <t xml:space="preserve"> Амортизация </t>
  </si>
  <si>
    <t xml:space="preserve"> Прочие расходы, в т.ч. </t>
  </si>
  <si>
    <t xml:space="preserve"> плата за выбросы</t>
  </si>
  <si>
    <t xml:space="preserve"> расходы на экологию</t>
  </si>
  <si>
    <t xml:space="preserve"> материалы на ремонт и ремонт оборудования</t>
  </si>
  <si>
    <t xml:space="preserve"> Прочие расходы из прибыли </t>
  </si>
  <si>
    <t xml:space="preserve"> Налог на прибыль</t>
  </si>
  <si>
    <t xml:space="preserve">в т.ч. прибыль на капитальные вложения </t>
  </si>
  <si>
    <t>Недополученный по незвисящим причинам доход/избыток средств, полученный в предыдущем периоде регулирования</t>
  </si>
  <si>
    <t xml:space="preserve"> Затраты на оплату труда </t>
  </si>
  <si>
    <t>Отчисления на социальные нужды</t>
  </si>
  <si>
    <t>услуги банка и соц.выплаты</t>
  </si>
  <si>
    <t>% за кредит</t>
  </si>
  <si>
    <t>ФОТ всего</t>
  </si>
  <si>
    <t>ФОТ МДЭС</t>
  </si>
  <si>
    <t>налог на прибыль</t>
  </si>
  <si>
    <t>№</t>
  </si>
  <si>
    <t>кВт*ч</t>
  </si>
  <si>
    <t>Информация о расходе электроэнергии на собственные и хозяйственные нужды дизельной электростанции филиала ОАО "МРСК Северо-Запада" "Архэнерго" за 2012 год</t>
  </si>
  <si>
    <t>Собственные нужды</t>
  </si>
  <si>
    <t>Информация об используемом топливе на Мезенской дизельной электростанции филиала ОАО "МРСК Северо-Запада" "Архэнерго"</t>
  </si>
  <si>
    <t>Наименование топливо</t>
  </si>
  <si>
    <t>Поставщик</t>
  </si>
  <si>
    <t>ООО "Петростар"</t>
  </si>
  <si>
    <t>Колличество, т.</t>
  </si>
  <si>
    <t>Дизельное топливо зимнее марки  3-0,05-35 
(ГОСТ, ТУ 305-82)</t>
  </si>
  <si>
    <t xml:space="preserve">Информация об исполнении инвестиционной программы по виду деятельности производство элекроэнергии от дизельной электростанции филиала ОАО "МРСК Северо-Запада" "Архэнерго" </t>
  </si>
  <si>
    <t>Факт</t>
  </si>
  <si>
    <t>Утверждено 
АТЦ</t>
  </si>
  <si>
    <t>тыс. руб. без НДС</t>
  </si>
  <si>
    <t>Замена дизель-генераторов на Мезенской ДЭС</t>
  </si>
  <si>
    <t>Всего, в т.ч.</t>
  </si>
  <si>
    <t>Создание системы охранного видеонаблюдения 
(32 камеры) на РПБ Мезенского РЭС (с учетом ДЭС)</t>
  </si>
  <si>
    <t>Создание комплекса сооружений для локализации 
и ликвидации существующих очагов нефтяного загрязнения и восстановления загрязненных земель в районе расположения Мезенской ДЭС</t>
  </si>
  <si>
    <t>Информация о выбросах загрязняющих веществ, оказывающих негативное влияние на окружающую среду, и мероприятиях по их сокращению на следующий год</t>
  </si>
  <si>
    <t xml:space="preserve">Показатели </t>
  </si>
  <si>
    <t>Выброс ЗВ, т/год</t>
  </si>
  <si>
    <t>2009 год</t>
  </si>
  <si>
    <t>2010 год</t>
  </si>
  <si>
    <t>2011 год</t>
  </si>
  <si>
    <t>2013 год (прогноз)</t>
  </si>
  <si>
    <t>Выброс в атмосферный воздух вредных веществ, всего</t>
  </si>
  <si>
    <t>в том числе:</t>
  </si>
  <si>
    <t xml:space="preserve">         твердых</t>
  </si>
  <si>
    <t xml:space="preserve">         газообразных и жидких     </t>
  </si>
  <si>
    <t xml:space="preserve">Регулировка дизель-генераторов Мезенской ДЭС (изменение угла опережения подачи топлива), что приведет к снижению выбросов ориентировочно на 30% </t>
  </si>
  <si>
    <t>Мероприятия по снижению выбросов, запланированные на 2014 год:</t>
  </si>
  <si>
    <t xml:space="preserve"> в пределах установленных нормативов</t>
  </si>
  <si>
    <t>в пределах временно согласованного выброса</t>
  </si>
  <si>
    <t>сверх установленного норматива</t>
  </si>
  <si>
    <t>Структура и объем затрат на производство электроэнергии на дизельной электростанции                                                                                 филиала ОАО "МРСК Северо-Запада" "Архэнерго"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</si>
</sst>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" fontId="5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3" fontId="42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distributed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center" vertical="distributed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60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&#1056;&#1072;&#1089;&#1095;&#1105;&#1090;&#1099;%20&#1090;&#1072;&#1088;&#1080;&#1092;&#1086;&#1074;\2013\&#1040;&#1085;&#1072;&#1083;&#1080;&#1079;%20&#1090;&#1072;&#1088;&#1080;&#1092;&#1086;&#1074;\&#1086;&#1090;&#1095;&#1077;&#1090;&#1099;%20&#1087;&#1086;%20&#1090;&#1072;&#1088;&#1080;&#1092;&#1085;&#1086;&#1084;&#1091;%20&#1088;&#1077;&#1075;&#1091;&#1083;&#1080;&#1088;&#1086;&#1074;&#1072;&#1085;&#1080;&#1102;%20&#1085;&#1072;%202013%20&#1075;\&#1053;&#1042;&#1042;%20&#1085;&#1072;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b00210\Local%20Settings\Temporary%20Internet%20Files\Content.Outlook\03WLQRPM\&#1082;%20&#1082;&#1086;&#1083;&#1083;&#1077;&#1075;&#1080;&#1080;%2014.12.2012\&#1052;&#1044;&#1069;&#1057;-2013%20&#1086;&#1090;%20&#1040;&#1058;&#106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2012\&#1057;&#1084;&#1077;&#1090;&#1072;\&#1060;&#1072;&#1082;&#1090;\&#1060;&#1072;&#1082;&#1090;&#1080;&#1095;&#1077;&#1089;&#1082;&#1072;&#1103;%20&#1089;&#1084;&#1077;&#1090;&#1072;%20&#1092;&#1072;&#1082;&#1090;%201%20&#1087;&#1086;&#1083;&#1091;&#1075;&#1086;&#1076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2012\&#1041;&#1044;&#1056;\&#1060;&#1072;&#1082;&#1090;\&#1060;&#1072;&#1082;&#1090;&#1080;&#1095;&#1077;&#1089;&#1082;&#1080;&#1081;%20&#1041;&#1044;&#1056;%20&#1040;&#1088;&#1093;&#1101;&#1085;&#1077;&#1088;&#1075;&#1086;%202012%20&#1075;&#1086;&#1076;&#1072;%20(&#1086;&#1082;&#1086;&#1085;&#1095;&#1072;&#1090;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&#1055;&#1088;&#1086;&#1080;&#1079;&#1074;&#1086;&#1076;&#1089;&#1090;&#1074;&#1086;\2012%20&#1092;&#1072;&#1082;&#1090;\&#1052;&#1044;&#1069;&#1057;\&#1089;&#1090;&#1086;&#1080;&#1084;&#1086;&#1089;&#1090;&#1100;%202012%20&#1092;&#1072;&#1082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&#1041;&#1102;&#1076;&#1078;&#1077;&#1090;&#1099;\&#1056;&#1072;&#1089;&#1095;&#1077;&#1090;%20&#1089;&#1088;&#1077;&#1076;&#1089;&#1090;&#1074;%20&#1085;&#1072;%20&#1074;&#1086;&#1079;&#1074;&#1088;&#1072;&#1090;%20&#1080;%20&#1086;&#1073;&#1089;&#1083;&#1091;&#1078;&#1080;&#1074;&#1072;&#1085;&#1080;&#1077;%20&#1082;&#1088;&#1077;&#1076;&#1080;&#1090;&#1086;&#1074;\2012\&#1056;&#1072;&#1089;&#1095;&#1077;&#1090;%20&#1089;&#1088;&#1077;&#1076;&#1089;&#1090;&#1074;%20&#1085;&#1072;%20&#1074;&#1086;&#1079;&#1074;&#1088;&#1072;&#1090;%20&#1080;%20&#1086;&#1073;&#1089;&#1083;&#1091;&#1078;&#1080;&#1074;&#1072;&#1085;&#1080;&#1077;%20&#1082;&#1088;&#1077;&#1076;&#1080;&#1090;&#1086;&#1074;%202012%20&#1052;&#1069;&#1057;%20&#1092;&#1072;&#1082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\&#1052;&#1077;&#1079;&#1077;&#1085;&#1100;\&#1090;&#1072;&#1088;&#1080;&#1092;%202013\&#1082;%20&#1082;&#1086;&#1083;&#1083;&#1077;&#1075;&#1080;&#1080;%2014.12.2012\&#1058;&#1086;&#1087;&#1083;&#1080;&#1074;&#1086;%202012-2013%20&#1082;%20&#1082;&#1086;&#1083;&#1083;&#1077;&#1075;&#1080;&#1080;%2014.12.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HU0044\Local%20Settings\Temporary%20Internet%20Files\Content.Outlook\T0Y0661U\&#1052;&#1077;&#1079;&#1077;&#1085;&#1089;&#1082;&#1072;&#1103;%20&#1044;&#1069;&#1057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ача"/>
      <sheetName val="МДЭС"/>
      <sheetName val="тепло"/>
      <sheetName val="Лист2"/>
      <sheetName val="Лист3"/>
    </sheetNames>
    <sheetDataSet>
      <sheetData sheetId="1">
        <row r="29">
          <cell r="D29">
            <v>128149.97303688998</v>
          </cell>
        </row>
        <row r="36">
          <cell r="D36">
            <v>5164.4000000000015</v>
          </cell>
        </row>
        <row r="38">
          <cell r="D38">
            <v>4602.978891949154</v>
          </cell>
        </row>
        <row r="39">
          <cell r="D39">
            <v>30136.3</v>
          </cell>
        </row>
        <row r="52">
          <cell r="D52">
            <v>107</v>
          </cell>
        </row>
        <row r="100">
          <cell r="D100">
            <v>21312</v>
          </cell>
        </row>
        <row r="111">
          <cell r="D111">
            <v>5328</v>
          </cell>
        </row>
        <row r="126">
          <cell r="D126">
            <v>194693.65192883913</v>
          </cell>
        </row>
        <row r="128">
          <cell r="D128">
            <v>15.172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_рез"/>
      <sheetName val="ээ"/>
      <sheetName val="ээ-разбивка"/>
      <sheetName val="топливо"/>
      <sheetName val="9"/>
      <sheetName val="10"/>
      <sheetName val="инв"/>
      <sheetName val="расчет ээ"/>
      <sheetName val="расч для проток"/>
      <sheetName val="ФОТ"/>
      <sheetName val="выпадающие"/>
      <sheetName val="амортизация"/>
      <sheetName val="Лист1"/>
    </sheetNames>
    <sheetDataSet>
      <sheetData sheetId="7">
        <row r="5">
          <cell r="K5">
            <v>143985.8084713576</v>
          </cell>
        </row>
        <row r="6">
          <cell r="K6">
            <v>7976</v>
          </cell>
        </row>
        <row r="8">
          <cell r="K8">
            <v>177</v>
          </cell>
        </row>
        <row r="21">
          <cell r="K21">
            <v>17648.918579649435</v>
          </cell>
        </row>
        <row r="22">
          <cell r="K22">
            <v>4524.991521155639</v>
          </cell>
        </row>
        <row r="24">
          <cell r="K24">
            <v>172.76250000000002</v>
          </cell>
        </row>
        <row r="39">
          <cell r="K39">
            <v>681</v>
          </cell>
        </row>
        <row r="46">
          <cell r="K46">
            <v>20.688918579649435</v>
          </cell>
        </row>
        <row r="49">
          <cell r="K49">
            <v>39835.66681152649</v>
          </cell>
        </row>
        <row r="50">
          <cell r="K50">
            <v>9958.916702881623</v>
          </cell>
        </row>
        <row r="51">
          <cell r="K51">
            <v>248326.83963371275</v>
          </cell>
        </row>
        <row r="52">
          <cell r="K52">
            <v>15.37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Распр I"/>
      <sheetName val="Февраль"/>
      <sheetName val="Распр II"/>
      <sheetName val="Март"/>
      <sheetName val="Распр III"/>
      <sheetName val="1 квартал"/>
      <sheetName val="Распр 1 кв"/>
      <sheetName val="Апрель"/>
      <sheetName val="Распр IV"/>
      <sheetName val="Май"/>
      <sheetName val="Распр V"/>
      <sheetName val="Июнь"/>
      <sheetName val="Распр VI"/>
      <sheetName val="2 квартал"/>
      <sheetName val="Распр 2 кв"/>
      <sheetName val="1 пол"/>
      <sheetName val="Распр 1 пол"/>
      <sheetName val="Июль"/>
      <sheetName val="Распр VII"/>
      <sheetName val="Август"/>
      <sheetName val="Распр VIII"/>
      <sheetName val="Сентябрь"/>
      <sheetName val="Распр IX"/>
      <sheetName val="3 квартал"/>
      <sheetName val="Распр 3 кв"/>
      <sheetName val="9 мес"/>
      <sheetName val="Распр 9 мес"/>
      <sheetName val="Октябрь"/>
      <sheetName val="Распр X"/>
      <sheetName val="Ноябрь"/>
      <sheetName val="Распр XI"/>
      <sheetName val="Декабрь"/>
      <sheetName val="Распр XII"/>
      <sheetName val="4 квартал"/>
      <sheetName val="Распр 4 кв"/>
      <sheetName val="2012"/>
      <sheetName val="Распр 2012"/>
      <sheetName val="2012 (для тарифов)"/>
      <sheetName val="сч 44"/>
    </sheetNames>
    <sheetDataSet>
      <sheetData sheetId="36">
        <row r="10">
          <cell r="IF10">
            <v>227056.00887000005</v>
          </cell>
        </row>
        <row r="14">
          <cell r="IF14">
            <v>1361.0196</v>
          </cell>
        </row>
        <row r="31">
          <cell r="IF31">
            <v>149171.43469</v>
          </cell>
        </row>
        <row r="59">
          <cell r="IF59">
            <v>1048.14029</v>
          </cell>
        </row>
        <row r="88">
          <cell r="ID88">
            <v>1048974.8328199997</v>
          </cell>
          <cell r="IF88">
            <v>34672.743290000006</v>
          </cell>
        </row>
        <row r="89">
          <cell r="IF89">
            <v>9232.622200000002</v>
          </cell>
        </row>
        <row r="91">
          <cell r="IF91">
            <v>5630.0821000000005</v>
          </cell>
        </row>
        <row r="175">
          <cell r="IF175">
            <v>95.55533</v>
          </cell>
        </row>
        <row r="228">
          <cell r="IF228">
            <v>250.59727999999998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Себестоимость"/>
      <sheetName val="Прочие доходы"/>
      <sheetName val="Прочие расходы "/>
      <sheetName val="Прибыли и убытки"/>
      <sheetName val="Отклонения"/>
    </sheetNames>
    <sheetDataSet>
      <sheetData sheetId="0">
        <row r="17">
          <cell r="CA17">
            <v>199727.39</v>
          </cell>
        </row>
      </sheetData>
      <sheetData sheetId="3">
        <row r="23">
          <cell r="CA23">
            <v>2394.3099999999995</v>
          </cell>
        </row>
        <row r="44">
          <cell r="CA44">
            <v>6026.22</v>
          </cell>
        </row>
        <row r="45">
          <cell r="CA45">
            <v>4452.04</v>
          </cell>
        </row>
        <row r="46">
          <cell r="CA46">
            <v>30447.33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Лист2"/>
      <sheetName val="Лист3"/>
    </sheetNames>
    <sheetDataSet>
      <sheetData sheetId="1">
        <row r="14">
          <cell r="G14">
            <v>16308421</v>
          </cell>
          <cell r="H14">
            <v>742342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П-03"/>
      <sheetName val="БДДС"/>
      <sheetName val="Диаграмма3"/>
      <sheetName val="Диаграмма2"/>
      <sheetName val="Диаграмма1"/>
      <sheetName val="Диаграмма4"/>
      <sheetName val="Лист1"/>
      <sheetName val="ФП-04"/>
    </sheetNames>
    <sheetDataSet>
      <sheetData sheetId="1">
        <row r="74">
          <cell r="AH74">
            <v>3177.5409836065573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>
            <v>3718.537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E9">
            <v>36975.51124</v>
          </cell>
        </row>
        <row r="10">
          <cell r="E10">
            <v>714.78044</v>
          </cell>
        </row>
        <row r="11">
          <cell r="E11">
            <v>3129.8574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zoomScalePageLayoutView="0" workbookViewId="0" topLeftCell="A1">
      <selection activeCell="E39" sqref="E39"/>
    </sheetView>
  </sheetViews>
  <sheetFormatPr defaultColWidth="9.140625" defaultRowHeight="15"/>
  <cols>
    <col min="1" max="1" width="6.421875" style="0" customWidth="1"/>
    <col min="2" max="2" width="35.140625" style="0" customWidth="1"/>
    <col min="3" max="3" width="13.140625" style="0" customWidth="1"/>
    <col min="4" max="4" width="21.8515625" style="0" customWidth="1"/>
    <col min="5" max="5" width="12.7109375" style="0" customWidth="1"/>
    <col min="6" max="6" width="22.57421875" style="0" customWidth="1"/>
    <col min="8" max="12" width="0" style="0" hidden="1" customWidth="1"/>
    <col min="13" max="14" width="10.28125" style="0" hidden="1" customWidth="1"/>
    <col min="15" max="15" width="0" style="0" hidden="1" customWidth="1"/>
  </cols>
  <sheetData>
    <row r="1" spans="1:6" ht="33.75" customHeight="1">
      <c r="A1" s="54" t="s">
        <v>69</v>
      </c>
      <c r="B1" s="54"/>
      <c r="C1" s="54"/>
      <c r="D1" s="54"/>
      <c r="E1" s="54"/>
      <c r="F1" s="54"/>
    </row>
    <row r="2" ht="15.75" thickBot="1"/>
    <row r="3" spans="1:6" ht="30.75" customHeight="1" thickBot="1">
      <c r="A3" s="45" t="s">
        <v>17</v>
      </c>
      <c r="B3" s="40" t="s">
        <v>0</v>
      </c>
      <c r="C3" s="40" t="s">
        <v>8</v>
      </c>
      <c r="D3" s="43" t="s">
        <v>16</v>
      </c>
      <c r="E3" s="44"/>
      <c r="F3" s="40" t="s">
        <v>15</v>
      </c>
    </row>
    <row r="4" spans="1:6" ht="43.5" customHeight="1" thickBot="1">
      <c r="A4" s="46"/>
      <c r="B4" s="41"/>
      <c r="C4" s="42"/>
      <c r="D4" s="1" t="s">
        <v>2</v>
      </c>
      <c r="E4" s="1" t="s">
        <v>1</v>
      </c>
      <c r="F4" s="41"/>
    </row>
    <row r="5" spans="1:6" ht="18" customHeight="1" thickBot="1">
      <c r="A5" s="2"/>
      <c r="B5" s="3" t="s">
        <v>11</v>
      </c>
      <c r="C5" s="4" t="s">
        <v>3</v>
      </c>
      <c r="D5" s="4"/>
      <c r="E5" s="15">
        <f>'[5]2012'!$G$14/1000</f>
        <v>16308.421</v>
      </c>
      <c r="F5" s="4"/>
    </row>
    <row r="6" spans="1:6" ht="18" customHeight="1" thickBot="1">
      <c r="A6" s="5"/>
      <c r="B6" s="6" t="s">
        <v>9</v>
      </c>
      <c r="C6" s="7" t="s">
        <v>3</v>
      </c>
      <c r="D6" s="7"/>
      <c r="E6" s="12">
        <f>'[5]2012'!$H$14/1000</f>
        <v>742.342</v>
      </c>
      <c r="F6" s="7"/>
    </row>
    <row r="7" spans="1:6" ht="18" customHeight="1" thickBot="1">
      <c r="A7" s="5"/>
      <c r="B7" s="6" t="s">
        <v>4</v>
      </c>
      <c r="C7" s="7" t="s">
        <v>3</v>
      </c>
      <c r="D7" s="7"/>
      <c r="E7" s="7"/>
      <c r="F7" s="7"/>
    </row>
    <row r="8" spans="1:6" ht="18" customHeight="1" thickBot="1">
      <c r="A8" s="8"/>
      <c r="B8" s="3" t="s">
        <v>12</v>
      </c>
      <c r="C8" s="7" t="s">
        <v>3</v>
      </c>
      <c r="D8" s="12">
        <f>'[1]МДЭС'!$D$128*1000</f>
        <v>15172</v>
      </c>
      <c r="E8" s="12">
        <f>E5-E6</f>
        <v>15566.079</v>
      </c>
      <c r="F8" s="12">
        <f>'[2]расчет ээ'!$K$52*1000</f>
        <v>15370</v>
      </c>
    </row>
    <row r="9" spans="1:6" ht="36" customHeight="1" thickBot="1">
      <c r="A9" s="8"/>
      <c r="B9" s="3" t="s">
        <v>18</v>
      </c>
      <c r="C9" s="4" t="s">
        <v>5</v>
      </c>
      <c r="D9" s="11">
        <f>'[1]МДЭС'!$D$126</f>
        <v>194693.65192883913</v>
      </c>
      <c r="E9" s="11">
        <f>'[4]Выручка'!$CA$17</f>
        <v>199727.39</v>
      </c>
      <c r="F9" s="11">
        <f>'[2]расчет ээ'!$K$51</f>
        <v>248326.83963371275</v>
      </c>
    </row>
    <row r="10" spans="1:6" ht="18" customHeight="1" thickBot="1">
      <c r="A10" s="8"/>
      <c r="B10" s="3" t="s">
        <v>10</v>
      </c>
      <c r="C10" s="4" t="s">
        <v>5</v>
      </c>
      <c r="D10" s="11">
        <f>D9-D20-D21-D23</f>
        <v>168053.65192883913</v>
      </c>
      <c r="E10" s="11">
        <f>'[3]2012'!$IF$10</f>
        <v>227056.00887000005</v>
      </c>
      <c r="F10" s="11">
        <f>F9-F20-F21-F24-F23</f>
        <v>198338.80470072498</v>
      </c>
    </row>
    <row r="11" spans="1:6" ht="18" customHeight="1" thickBot="1">
      <c r="A11" s="8"/>
      <c r="B11" s="6" t="s">
        <v>6</v>
      </c>
      <c r="C11" s="7" t="s">
        <v>7</v>
      </c>
      <c r="D11" s="10">
        <f>'[1]МДЭС'!$D$29</f>
        <v>128149.97303688998</v>
      </c>
      <c r="E11" s="10">
        <f>'[3]2012'!$IF$31</f>
        <v>149171.43469</v>
      </c>
      <c r="F11" s="10">
        <f>'[2]расчет ээ'!$K$5</f>
        <v>143985.8084713576</v>
      </c>
    </row>
    <row r="12" spans="1:6" ht="20.25" customHeight="1" thickBot="1">
      <c r="A12" s="8"/>
      <c r="B12" s="6" t="s">
        <v>28</v>
      </c>
      <c r="C12" s="7" t="s">
        <v>7</v>
      </c>
      <c r="D12" s="7"/>
      <c r="E12" s="10">
        <f>'[3]2012'!$IF$88</f>
        <v>34672.743290000006</v>
      </c>
      <c r="F12" s="10">
        <f>'[2]расчет ээ'!$K$21</f>
        <v>17648.918579649435</v>
      </c>
    </row>
    <row r="13" spans="1:6" ht="20.25" customHeight="1" thickBot="1">
      <c r="A13" s="8"/>
      <c r="B13" s="6" t="s">
        <v>29</v>
      </c>
      <c r="C13" s="7"/>
      <c r="D13" s="10">
        <f>'[1]МДЭС'!$D$36</f>
        <v>5164.4000000000015</v>
      </c>
      <c r="E13" s="10">
        <f>'[3]2012'!$IF$89</f>
        <v>9232.622200000002</v>
      </c>
      <c r="F13" s="10">
        <f>'[2]расчет ээ'!$K$22</f>
        <v>4524.991521155639</v>
      </c>
    </row>
    <row r="14" spans="1:6" ht="18" customHeight="1" thickBot="1">
      <c r="A14" s="9"/>
      <c r="B14" s="6" t="s">
        <v>19</v>
      </c>
      <c r="C14" s="7" t="s">
        <v>7</v>
      </c>
      <c r="D14" s="10">
        <f>'[1]МДЭС'!$D$38</f>
        <v>4602.978891949154</v>
      </c>
      <c r="E14" s="10">
        <f>'[3]2012'!$IF$91</f>
        <v>5630.0821000000005</v>
      </c>
      <c r="F14" s="10">
        <f>'[2]расчет ээ'!$K$6</f>
        <v>7976</v>
      </c>
    </row>
    <row r="15" spans="1:6" ht="18" customHeight="1" thickBot="1">
      <c r="A15" s="9"/>
      <c r="B15" s="6" t="s">
        <v>20</v>
      </c>
      <c r="C15" s="7" t="s">
        <v>7</v>
      </c>
      <c r="D15" s="10">
        <f>'[1]МДЭС'!$D$39</f>
        <v>30136.3</v>
      </c>
      <c r="E15" s="10">
        <f>E10-E11-E12-E13-E14</f>
        <v>28349.126590000044</v>
      </c>
      <c r="F15" s="10">
        <f>F10-F11-F12-F13-F14</f>
        <v>24203.086128562314</v>
      </c>
    </row>
    <row r="16" spans="1:6" ht="30" customHeight="1" thickBot="1">
      <c r="A16" s="9"/>
      <c r="B16" s="6" t="s">
        <v>23</v>
      </c>
      <c r="C16" s="7" t="s">
        <v>7</v>
      </c>
      <c r="D16" s="7"/>
      <c r="E16" s="10">
        <f>'[3]2012'!$IF$14+'[3]2012'!$IF$59</f>
        <v>2409.15989</v>
      </c>
      <c r="F16" s="10"/>
    </row>
    <row r="17" spans="1:6" ht="18" customHeight="1" thickBot="1">
      <c r="A17" s="9"/>
      <c r="B17" s="6" t="s">
        <v>21</v>
      </c>
      <c r="C17" s="7" t="s">
        <v>7</v>
      </c>
      <c r="D17" s="10">
        <f>'[1]МДЭС'!$D$52</f>
        <v>107</v>
      </c>
      <c r="E17" s="10">
        <f>'[3]2012'!$IF$175</f>
        <v>95.55533</v>
      </c>
      <c r="F17" s="10">
        <f>'[2]расчет ээ'!$K$8</f>
        <v>177</v>
      </c>
    </row>
    <row r="18" spans="1:6" ht="18" customHeight="1" thickBot="1">
      <c r="A18" s="9"/>
      <c r="B18" s="6" t="s">
        <v>22</v>
      </c>
      <c r="C18" s="7" t="s">
        <v>7</v>
      </c>
      <c r="D18" s="7"/>
      <c r="E18" s="10">
        <f>'[3]2012'!$IF$228</f>
        <v>250.59727999999998</v>
      </c>
      <c r="F18" s="10">
        <f>'[2]расчет ээ'!$K$39</f>
        <v>681</v>
      </c>
    </row>
    <row r="19" spans="1:6" ht="18" customHeight="1" thickBot="1">
      <c r="A19" s="9"/>
      <c r="B19" s="3" t="s">
        <v>13</v>
      </c>
      <c r="C19" s="4" t="s">
        <v>5</v>
      </c>
      <c r="D19" s="11">
        <f>D9-D10</f>
        <v>26640</v>
      </c>
      <c r="E19" s="11">
        <f>E9-E10</f>
        <v>-27328.618870000035</v>
      </c>
      <c r="F19" s="11">
        <f>F9-F10</f>
        <v>49988.034932987764</v>
      </c>
    </row>
    <row r="20" spans="1:14" ht="18" customHeight="1" thickBot="1">
      <c r="A20" s="9"/>
      <c r="B20" s="6" t="s">
        <v>24</v>
      </c>
      <c r="C20" s="7" t="s">
        <v>7</v>
      </c>
      <c r="D20" s="4"/>
      <c r="E20" s="11">
        <f>O21+O22</f>
        <v>4609.43403294744</v>
      </c>
      <c r="F20" s="11">
        <f>'[2]расчет ээ'!$K$24+'[2]расчет ээ'!$K$46</f>
        <v>193.45141857964944</v>
      </c>
      <c r="M20" t="s">
        <v>33</v>
      </c>
      <c r="N20" t="s">
        <v>32</v>
      </c>
    </row>
    <row r="21" spans="1:15" ht="18" customHeight="1" thickBot="1">
      <c r="A21" s="9"/>
      <c r="B21" s="6" t="s">
        <v>25</v>
      </c>
      <c r="C21" s="7" t="s">
        <v>7</v>
      </c>
      <c r="D21" s="11">
        <f>'[1]МДЭС'!$D$111</f>
        <v>5328</v>
      </c>
      <c r="E21" s="11"/>
      <c r="F21" s="11">
        <f>'[2]расчет ээ'!$K$50</f>
        <v>9958.916702881623</v>
      </c>
      <c r="K21" s="13" t="s">
        <v>30</v>
      </c>
      <c r="L21" s="14">
        <f>'[4]Прочие расходы '!$CA$23+'[4]Прочие расходы '!$CA$44+'[4]Прочие расходы '!$CA$45+'[4]Прочие расходы '!$CA$46</f>
        <v>43319.9</v>
      </c>
      <c r="M21">
        <f>'[3]2012'!$IF$88</f>
        <v>34672.743290000006</v>
      </c>
      <c r="N21">
        <f>'[3]2012'!$ID$88</f>
        <v>1048974.8328199997</v>
      </c>
      <c r="O21">
        <f>L21*M21/N21</f>
        <v>1431.893049340882</v>
      </c>
    </row>
    <row r="22" spans="1:15" ht="18" customHeight="1" thickBot="1">
      <c r="A22" s="9"/>
      <c r="B22" s="3" t="s">
        <v>14</v>
      </c>
      <c r="C22" s="4" t="s">
        <v>5</v>
      </c>
      <c r="D22" s="11">
        <f>D19-D20-D21</f>
        <v>21312</v>
      </c>
      <c r="E22" s="11">
        <f>E19-E20-E21</f>
        <v>-31938.052902947475</v>
      </c>
      <c r="F22" s="11">
        <f>F19-F20-F21</f>
        <v>39835.66681152649</v>
      </c>
      <c r="K22" s="13" t="s">
        <v>31</v>
      </c>
      <c r="O22" s="16">
        <f>'[6]БДДС'!$AH$74</f>
        <v>3177.5409836065573</v>
      </c>
    </row>
    <row r="23" spans="1:11" ht="27.75" customHeight="1" thickBot="1">
      <c r="A23" s="9"/>
      <c r="B23" s="6" t="s">
        <v>26</v>
      </c>
      <c r="C23" s="7" t="s">
        <v>7</v>
      </c>
      <c r="D23" s="11">
        <f>'[1]МДЭС'!$D$100</f>
        <v>21312</v>
      </c>
      <c r="E23" s="11"/>
      <c r="F23" s="11"/>
      <c r="K23" s="13" t="s">
        <v>34</v>
      </c>
    </row>
    <row r="24" spans="1:6" ht="64.5" customHeight="1" thickBot="1">
      <c r="A24" s="9"/>
      <c r="B24" s="6" t="s">
        <v>27</v>
      </c>
      <c r="C24" s="4" t="s">
        <v>7</v>
      </c>
      <c r="D24" s="4"/>
      <c r="E24" s="11"/>
      <c r="F24" s="11">
        <f>'[2]расчет ээ'!$K$49</f>
        <v>39835.66681152649</v>
      </c>
    </row>
  </sheetData>
  <sheetProtection/>
  <mergeCells count="6">
    <mergeCell ref="B3:B4"/>
    <mergeCell ref="C3:C4"/>
    <mergeCell ref="D3:E3"/>
    <mergeCell ref="F3:F4"/>
    <mergeCell ref="A3:A4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7.57421875" style="0" customWidth="1"/>
    <col min="2" max="2" width="14.00390625" style="0" customWidth="1"/>
    <col min="3" max="3" width="13.8515625" style="0" customWidth="1"/>
    <col min="4" max="4" width="14.28125" style="0" customWidth="1"/>
  </cols>
  <sheetData>
    <row r="1" spans="1:4" ht="48" customHeight="1">
      <c r="A1" s="48" t="s">
        <v>45</v>
      </c>
      <c r="B1" s="48"/>
      <c r="C1" s="48"/>
      <c r="D1" s="48"/>
    </row>
    <row r="2" ht="25.5" customHeight="1">
      <c r="D2" s="13" t="s">
        <v>48</v>
      </c>
    </row>
    <row r="3" spans="1:4" ht="15">
      <c r="A3" s="49"/>
      <c r="B3" s="47">
        <v>2012</v>
      </c>
      <c r="C3" s="47"/>
      <c r="D3" s="26">
        <v>2013</v>
      </c>
    </row>
    <row r="4" spans="1:4" ht="30">
      <c r="A4" s="50"/>
      <c r="B4" s="27" t="s">
        <v>47</v>
      </c>
      <c r="C4" s="26" t="s">
        <v>46</v>
      </c>
      <c r="D4" s="27" t="s">
        <v>47</v>
      </c>
    </row>
    <row r="5" spans="1:4" s="23" customFormat="1" ht="15">
      <c r="A5" s="25" t="s">
        <v>50</v>
      </c>
      <c r="B5" s="28">
        <f>'п. 9'!D23</f>
        <v>21312</v>
      </c>
      <c r="C5" s="28">
        <f>C6+C7+C8</f>
        <v>40820.14908</v>
      </c>
      <c r="D5" s="25">
        <v>0</v>
      </c>
    </row>
    <row r="6" spans="1:4" ht="20.25" customHeight="1">
      <c r="A6" s="24" t="s">
        <v>49</v>
      </c>
      <c r="B6" s="24"/>
      <c r="C6" s="30">
        <f>'[8]Лист1'!$E$9</f>
        <v>36975.51124</v>
      </c>
      <c r="D6" s="24"/>
    </row>
    <row r="7" spans="1:4" ht="32.25" customHeight="1">
      <c r="A7" s="29" t="s">
        <v>51</v>
      </c>
      <c r="B7" s="24"/>
      <c r="C7" s="30">
        <f>'[8]Лист1'!$E$10</f>
        <v>714.78044</v>
      </c>
      <c r="D7" s="24"/>
    </row>
    <row r="8" spans="1:4" ht="63" customHeight="1">
      <c r="A8" s="29" t="s">
        <v>52</v>
      </c>
      <c r="B8" s="24"/>
      <c r="C8" s="30">
        <f>'[8]Лист1'!$E$11</f>
        <v>3129.8574</v>
      </c>
      <c r="D8" s="24"/>
    </row>
  </sheetData>
  <sheetProtection/>
  <mergeCells count="3">
    <mergeCell ref="B3:C3"/>
    <mergeCell ref="A1:D1"/>
    <mergeCell ref="A3:A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.00390625" style="0" customWidth="1"/>
    <col min="2" max="2" width="31.421875" style="0" customWidth="1"/>
    <col min="3" max="3" width="13.421875" style="0" customWidth="1"/>
  </cols>
  <sheetData>
    <row r="1" spans="1:3" ht="15">
      <c r="A1" s="48" t="s">
        <v>37</v>
      </c>
      <c r="B1" s="48"/>
      <c r="C1" s="48"/>
    </row>
    <row r="2" spans="1:3" ht="73.5" customHeight="1">
      <c r="A2" s="48"/>
      <c r="B2" s="48"/>
      <c r="C2" s="48"/>
    </row>
    <row r="3" spans="1:3" ht="15">
      <c r="A3" s="17"/>
      <c r="B3" s="17"/>
      <c r="C3" s="17"/>
    </row>
    <row r="4" spans="1:3" ht="15">
      <c r="A4" s="21" t="s">
        <v>35</v>
      </c>
      <c r="B4" s="21"/>
      <c r="C4" s="18" t="s">
        <v>36</v>
      </c>
    </row>
    <row r="5" spans="1:3" ht="15" customHeight="1">
      <c r="A5" s="19">
        <v>1</v>
      </c>
      <c r="B5" s="22" t="s">
        <v>38</v>
      </c>
      <c r="C5" s="20">
        <f>'[5]2012'!$H$14</f>
        <v>742342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8" sqref="C28:D28"/>
    </sheetView>
  </sheetViews>
  <sheetFormatPr defaultColWidth="9.140625" defaultRowHeight="15"/>
  <cols>
    <col min="1" max="1" width="23.28125" style="0" customWidth="1"/>
    <col min="2" max="2" width="19.00390625" style="0" customWidth="1"/>
    <col min="3" max="3" width="14.00390625" style="0" customWidth="1"/>
  </cols>
  <sheetData>
    <row r="1" spans="1:3" ht="15">
      <c r="A1" s="48" t="s">
        <v>39</v>
      </c>
      <c r="B1" s="48"/>
      <c r="C1" s="48"/>
    </row>
    <row r="2" spans="1:3" ht="39" customHeight="1">
      <c r="A2" s="48"/>
      <c r="B2" s="48"/>
      <c r="C2" s="48"/>
    </row>
    <row r="3" spans="1:3" ht="15.75" customHeight="1">
      <c r="A3" s="17"/>
      <c r="B3" s="17"/>
      <c r="C3" s="17"/>
    </row>
    <row r="4" spans="1:3" ht="15">
      <c r="A4" s="21" t="s">
        <v>40</v>
      </c>
      <c r="B4" s="21" t="s">
        <v>41</v>
      </c>
      <c r="C4" s="18" t="s">
        <v>43</v>
      </c>
    </row>
    <row r="5" spans="1:3" ht="36">
      <c r="A5" s="18" t="s">
        <v>44</v>
      </c>
      <c r="B5" s="18" t="s">
        <v>42</v>
      </c>
      <c r="C5" s="20">
        <f>'[7]Лист1'!$C$4</f>
        <v>3718.537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93" zoomScaleSheetLayoutView="93" zoomScalePageLayoutView="0" workbookViewId="0" topLeftCell="A1">
      <selection activeCell="A1" sqref="A1:F2"/>
    </sheetView>
  </sheetViews>
  <sheetFormatPr defaultColWidth="9.140625" defaultRowHeight="15"/>
  <cols>
    <col min="1" max="1" width="36.28125" style="0" customWidth="1"/>
    <col min="2" max="2" width="10.28125" style="0" customWidth="1"/>
    <col min="3" max="3" width="10.00390625" style="0" customWidth="1"/>
    <col min="4" max="5" width="10.28125" style="0" customWidth="1"/>
    <col min="6" max="6" width="12.00390625" style="0" customWidth="1"/>
  </cols>
  <sheetData>
    <row r="1" spans="1:6" ht="15" customHeight="1">
      <c r="A1" s="48" t="s">
        <v>53</v>
      </c>
      <c r="B1" s="48"/>
      <c r="C1" s="48"/>
      <c r="D1" s="48"/>
      <c r="E1" s="48"/>
      <c r="F1" s="48"/>
    </row>
    <row r="2" spans="1:6" ht="37.5" customHeight="1">
      <c r="A2" s="48"/>
      <c r="B2" s="48"/>
      <c r="C2" s="48"/>
      <c r="D2" s="48"/>
      <c r="E2" s="48"/>
      <c r="F2" s="48"/>
    </row>
    <row r="3" spans="1:6" ht="18" customHeight="1">
      <c r="A3" s="39"/>
      <c r="B3" s="39"/>
      <c r="C3" s="39"/>
      <c r="D3" s="39"/>
      <c r="E3" s="39"/>
      <c r="F3" s="39"/>
    </row>
    <row r="4" spans="1:6" ht="15.75">
      <c r="A4" s="51" t="s">
        <v>54</v>
      </c>
      <c r="B4" s="51" t="s">
        <v>55</v>
      </c>
      <c r="C4" s="51"/>
      <c r="D4" s="51"/>
      <c r="E4" s="51"/>
      <c r="F4" s="51"/>
    </row>
    <row r="5" spans="1:6" ht="57">
      <c r="A5" s="51"/>
      <c r="B5" s="31" t="s">
        <v>56</v>
      </c>
      <c r="C5" s="31" t="s">
        <v>57</v>
      </c>
      <c r="D5" s="31" t="s">
        <v>58</v>
      </c>
      <c r="E5" s="32" t="s">
        <v>16</v>
      </c>
      <c r="F5" s="32" t="s">
        <v>59</v>
      </c>
    </row>
    <row r="6" spans="1:6" ht="36" customHeight="1">
      <c r="A6" s="33" t="s">
        <v>60</v>
      </c>
      <c r="B6" s="34">
        <v>288.752</v>
      </c>
      <c r="C6" s="34">
        <v>285.892</v>
      </c>
      <c r="D6" s="34">
        <v>281.561</v>
      </c>
      <c r="E6" s="35">
        <v>285.122</v>
      </c>
      <c r="F6" s="35">
        <v>285.332</v>
      </c>
    </row>
    <row r="7" spans="1:6" ht="18.75" customHeight="1">
      <c r="A7" s="36" t="s">
        <v>61</v>
      </c>
      <c r="B7" s="37"/>
      <c r="C7" s="37"/>
      <c r="D7" s="37"/>
      <c r="E7" s="35"/>
      <c r="F7" s="35"/>
    </row>
    <row r="8" spans="1:6" ht="18.75" customHeight="1">
      <c r="A8" s="36" t="s">
        <v>62</v>
      </c>
      <c r="B8" s="34">
        <v>5.957</v>
      </c>
      <c r="C8" s="34">
        <v>5.853</v>
      </c>
      <c r="D8" s="34">
        <v>5.816</v>
      </c>
      <c r="E8" s="35">
        <v>5.992</v>
      </c>
      <c r="F8" s="35">
        <v>5.905</v>
      </c>
    </row>
    <row r="9" spans="1:6" ht="18.75" customHeight="1">
      <c r="A9" s="36" t="s">
        <v>63</v>
      </c>
      <c r="B9" s="37">
        <v>282.795</v>
      </c>
      <c r="C9" s="37">
        <v>280.039</v>
      </c>
      <c r="D9" s="34">
        <v>275.743</v>
      </c>
      <c r="E9" s="35">
        <v>279.13</v>
      </c>
      <c r="F9" s="35">
        <v>279.427</v>
      </c>
    </row>
    <row r="10" spans="1:6" ht="18.75" customHeight="1">
      <c r="A10" s="36" t="s">
        <v>61</v>
      </c>
      <c r="B10" s="37"/>
      <c r="C10" s="37"/>
      <c r="D10" s="37"/>
      <c r="E10" s="35"/>
      <c r="F10" s="35"/>
    </row>
    <row r="11" spans="1:6" ht="31.5">
      <c r="A11" s="36" t="s">
        <v>66</v>
      </c>
      <c r="B11" s="34"/>
      <c r="C11" s="34"/>
      <c r="D11" s="34"/>
      <c r="E11" s="35">
        <v>212.643</v>
      </c>
      <c r="F11" s="35">
        <v>3.244</v>
      </c>
    </row>
    <row r="12" spans="1:6" ht="31.5">
      <c r="A12" s="36" t="s">
        <v>67</v>
      </c>
      <c r="B12" s="34"/>
      <c r="C12" s="34"/>
      <c r="D12" s="34"/>
      <c r="E12" s="35">
        <v>72.479</v>
      </c>
      <c r="F12" s="35">
        <v>70.522</v>
      </c>
    </row>
    <row r="13" spans="1:6" ht="15.75">
      <c r="A13" s="36" t="s">
        <v>68</v>
      </c>
      <c r="B13" s="34"/>
      <c r="C13" s="34"/>
      <c r="D13" s="34"/>
      <c r="E13" s="35">
        <v>0</v>
      </c>
      <c r="F13" s="38">
        <v>211.566</v>
      </c>
    </row>
    <row r="14" spans="1:6" ht="31.5" customHeight="1">
      <c r="A14" s="52" t="s">
        <v>65</v>
      </c>
      <c r="B14" s="52"/>
      <c r="C14" s="52"/>
      <c r="D14" s="52"/>
      <c r="E14" s="52"/>
      <c r="F14" s="52"/>
    </row>
    <row r="15" spans="1:6" ht="44.25" customHeight="1">
      <c r="A15" s="53" t="s">
        <v>64</v>
      </c>
      <c r="B15" s="53"/>
      <c r="C15" s="53"/>
      <c r="D15" s="53"/>
      <c r="E15" s="53"/>
      <c r="F15" s="53"/>
    </row>
  </sheetData>
  <sheetProtection/>
  <mergeCells count="5">
    <mergeCell ref="A4:A5"/>
    <mergeCell ref="B4:F4"/>
    <mergeCell ref="A14:F14"/>
    <mergeCell ref="A15:F15"/>
    <mergeCell ref="A1:F2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Северинова</dc:creator>
  <cp:keywords/>
  <dc:description/>
  <cp:lastModifiedBy>Правкина Елена Александровна</cp:lastModifiedBy>
  <cp:lastPrinted>2013-12-10T06:02:09Z</cp:lastPrinted>
  <dcterms:created xsi:type="dcterms:W3CDTF">2013-02-14T06:08:14Z</dcterms:created>
  <dcterms:modified xsi:type="dcterms:W3CDTF">2013-12-10T06:58:18Z</dcterms:modified>
  <cp:category/>
  <cp:version/>
  <cp:contentType/>
  <cp:contentStatus/>
</cp:coreProperties>
</file>